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240" windowHeight="685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<sst xmlns="http://schemas.openxmlformats.org/spreadsheetml/2006/main" count="65" uniqueCount="47">
  <si>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</si>
  <si>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</si>
  <si>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</si>
  <si>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</si>
  <si>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</si>
  <si>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</si>
  <si>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</si>
  <si>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</si>
  <si>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</si>
  <si>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</si>
  <si>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</si>
  <si>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</si>
  <si>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</si>
  <si>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</si>
  <si>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</si>
  <si>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</si>
  <si>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</si>
  <si>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</si>
  <si>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</si>
  <si>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</si>
  <si>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Beech</t>
  </si>
  <si>
    <t>Hemlock</t>
  </si>
  <si>
    <t>Total</t>
  </si>
  <si>
    <t>TF, AH</t>
  </si>
  <si>
    <t>BS, KW</t>
  </si>
  <si>
    <t>Diptera</t>
  </si>
  <si>
    <t>Lepidoptera</t>
  </si>
  <si>
    <t>JM, SC</t>
  </si>
  <si>
    <t>XXXXXXXX</t>
  </si>
  <si>
    <t>AB, JF</t>
  </si>
  <si>
    <t>RS, BR</t>
  </si>
  <si>
    <t>p</t>
  </si>
  <si>
    <t>ln(p)</t>
  </si>
  <si>
    <t>pln(p)</t>
  </si>
  <si>
    <t>H´</t>
  </si>
  <si>
    <t>exp(H´)</t>
  </si>
  <si>
    <t>H´max</t>
  </si>
  <si>
    <t>J´</t>
  </si>
  <si>
    <t>Abs. Diffs</t>
  </si>
  <si>
    <t>Dmax</t>
  </si>
  <si>
    <t>K(0.05)</t>
  </si>
  <si>
    <t>Dcrit</t>
  </si>
  <si>
    <t>Cumm. Percent</t>
  </si>
  <si>
    <t>Rank</t>
  </si>
  <si>
    <t>Dmax &gt; Dcrit</t>
  </si>
  <si>
    <t>Reject Ho</t>
  </si>
  <si>
    <t>H'(beech) ≠ H'(hemlock)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</si>
</sst>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7.5"/>
      <name val="Arial"/>
      <family val="0"/>
    </font>
    <font>
      <b/>
      <sz val="24.5"/>
      <name val="Arial"/>
      <family val="0"/>
    </font>
    <font>
      <b/>
      <sz val="17.5"/>
      <name val="Arial"/>
      <family val="0"/>
    </font>
    <font>
      <sz val="1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Beech vs. Hemlock</a:t>
            </a:r>
          </a:p>
        </c:rich>
      </c:tx>
      <c:layout>
        <c:manualLayout>
          <c:xMode val="factor"/>
          <c:yMode val="factor"/>
          <c:x val="-0.005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475"/>
          <c:w val="0.713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Beech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Sheet1!$E$34:$E$49</c:f>
              <c:numCache>
                <c:ptCount val="16"/>
                <c:pt idx="0">
                  <c:v>0</c:v>
                </c:pt>
                <c:pt idx="1">
                  <c:v>0.24271844660194175</c:v>
                </c:pt>
                <c:pt idx="2">
                  <c:v>0.47572815533980584</c:v>
                </c:pt>
                <c:pt idx="3">
                  <c:v>0.5825242718446602</c:v>
                </c:pt>
                <c:pt idx="4">
                  <c:v>0.6699029126213591</c:v>
                </c:pt>
                <c:pt idx="5">
                  <c:v>0.7475728155339805</c:v>
                </c:pt>
                <c:pt idx="6">
                  <c:v>0.8252427184466018</c:v>
                </c:pt>
                <c:pt idx="7">
                  <c:v>0.8737864077669901</c:v>
                </c:pt>
                <c:pt idx="8">
                  <c:v>0.9029126213592231</c:v>
                </c:pt>
                <c:pt idx="9">
                  <c:v>0.9223300970873785</c:v>
                </c:pt>
                <c:pt idx="10">
                  <c:v>0.9417475728155338</c:v>
                </c:pt>
                <c:pt idx="11">
                  <c:v>0.9611650485436891</c:v>
                </c:pt>
                <c:pt idx="12">
                  <c:v>0.9708737864077668</c:v>
                </c:pt>
                <c:pt idx="13">
                  <c:v>0.9805825242718444</c:v>
                </c:pt>
                <c:pt idx="14">
                  <c:v>0.9902912621359221</c:v>
                </c:pt>
                <c:pt idx="15">
                  <c:v>0.9999999999999998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Sheet1!$G$33</c:f>
              <c:strCache>
                <c:ptCount val="1"/>
                <c:pt idx="0">
                  <c:v>Hemlock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Sheet1!$G$34:$G$49</c:f>
              <c:numCache>
                <c:ptCount val="16"/>
                <c:pt idx="0">
                  <c:v>0</c:v>
                </c:pt>
                <c:pt idx="1">
                  <c:v>0.5151515151515151</c:v>
                </c:pt>
                <c:pt idx="2">
                  <c:v>0.6666666666666666</c:v>
                </c:pt>
                <c:pt idx="3">
                  <c:v>0.7878787878787878</c:v>
                </c:pt>
                <c:pt idx="4">
                  <c:v>0.8484848484848484</c:v>
                </c:pt>
                <c:pt idx="5">
                  <c:v>0.8787878787878787</c:v>
                </c:pt>
                <c:pt idx="6">
                  <c:v>0.909090909090909</c:v>
                </c:pt>
                <c:pt idx="7">
                  <c:v>0.9393939393939392</c:v>
                </c:pt>
                <c:pt idx="8">
                  <c:v>0.9696969696969695</c:v>
                </c:pt>
                <c:pt idx="9">
                  <c:v>0.9999999999999998</c:v>
                </c:pt>
                <c:pt idx="10">
                  <c:v>0.9999999999999998</c:v>
                </c:pt>
                <c:pt idx="11">
                  <c:v>0.9999999999999998</c:v>
                </c:pt>
                <c:pt idx="12">
                  <c:v>0.9999999999999998</c:v>
                </c:pt>
                <c:pt idx="13">
                  <c:v>0.9999999999999998</c:v>
                </c:pt>
                <c:pt idx="14">
                  <c:v>0.9999999999999998</c:v>
                </c:pt>
                <c:pt idx="15">
                  <c:v>0.9999999999999998</c:v>
                </c:pt>
              </c:numCache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29370609"/>
        <c:crosses val="autoZero"/>
        <c:auto val="1"/>
        <c:lblOffset val="0"/>
        <c:noMultiLvlLbl val="0"/>
      </c:catAx>
      <c:valAx>
        <c:axId val="293706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4591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53</xdr:row>
      <xdr:rowOff>28575</xdr:rowOff>
    </xdr:from>
    <xdr:to>
      <xdr:col>9</xdr:col>
      <xdr:colOff>647700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2247900" y="8610600"/>
        <a:ext cx="653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14" customWidth="1"/>
    <col min="2" max="2" width="10.75390625" style="8" customWidth="1"/>
    <col min="3" max="7" width="10.75390625" style="3" customWidth="1"/>
    <col min="8" max="11" width="10.75390625" style="8" customWidth="1"/>
    <col min="12" max="12" width="10.75390625" style="4" customWidth="1"/>
    <col min="13" max="17" width="10.75390625" style="3" customWidth="1"/>
    <col min="18" max="18" width="10.75390625" style="8" customWidth="1"/>
    <col min="19" max="16384" width="11.00390625" style="0" customWidth="1"/>
  </cols>
  <sheetData>
    <row r="1" spans="2:18" ht="12.75">
      <c r="B1" s="9" t="s">
        <v>20</v>
      </c>
      <c r="C1" s="10"/>
      <c r="D1" s="10"/>
      <c r="E1" s="10"/>
      <c r="F1" s="10"/>
      <c r="G1" s="10"/>
      <c r="H1" s="12"/>
      <c r="I1" s="22"/>
      <c r="J1" s="22"/>
      <c r="K1" s="22"/>
      <c r="L1" s="10" t="s">
        <v>21</v>
      </c>
      <c r="M1" s="10"/>
      <c r="N1" s="10"/>
      <c r="O1" s="10"/>
      <c r="P1" s="10"/>
      <c r="Q1" s="10"/>
      <c r="R1" s="12"/>
    </row>
    <row r="2" spans="2:18" ht="12.75">
      <c r="B2" s="19" t="s">
        <v>29</v>
      </c>
      <c r="C2" s="10" t="s">
        <v>30</v>
      </c>
      <c r="D2" s="10" t="s">
        <v>24</v>
      </c>
      <c r="E2" s="8" t="s">
        <v>29</v>
      </c>
      <c r="F2" s="10" t="s">
        <v>23</v>
      </c>
      <c r="G2" s="18" t="s">
        <v>28</v>
      </c>
      <c r="H2" s="12"/>
      <c r="I2" s="22"/>
      <c r="J2" s="22"/>
      <c r="K2" s="22"/>
      <c r="L2" s="10" t="s">
        <v>23</v>
      </c>
      <c r="M2" s="18" t="s">
        <v>30</v>
      </c>
      <c r="N2" s="10" t="s">
        <v>27</v>
      </c>
      <c r="O2" s="10" t="s">
        <v>27</v>
      </c>
      <c r="P2" s="10" t="s">
        <v>27</v>
      </c>
      <c r="Q2" s="18"/>
      <c r="R2" s="12"/>
    </row>
    <row r="3" spans="1:21" ht="12.75">
      <c r="A3" s="1" t="s">
        <v>0</v>
      </c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3" t="s">
        <v>22</v>
      </c>
      <c r="I3" s="5" t="s">
        <v>31</v>
      </c>
      <c r="J3" s="5" t="s">
        <v>32</v>
      </c>
      <c r="K3" s="5" t="s">
        <v>33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3" t="s">
        <v>22</v>
      </c>
      <c r="S3" s="5" t="s">
        <v>31</v>
      </c>
      <c r="T3" s="5" t="s">
        <v>32</v>
      </c>
      <c r="U3" s="5" t="s">
        <v>33</v>
      </c>
    </row>
    <row r="4" spans="1:21" ht="12.75">
      <c r="A4" s="14" t="s">
        <v>9</v>
      </c>
      <c r="B4" s="15">
        <v>4</v>
      </c>
      <c r="C4" s="4">
        <v>3</v>
      </c>
      <c r="D4" s="4">
        <v>12</v>
      </c>
      <c r="E4" s="4"/>
      <c r="F4" s="4">
        <v>5</v>
      </c>
      <c r="G4" s="4"/>
      <c r="H4" s="7">
        <f>SUM(B4:F4)</f>
        <v>24</v>
      </c>
      <c r="I4" s="8">
        <f>H4/H$25</f>
        <v>0.23300970873786409</v>
      </c>
      <c r="J4" s="8">
        <f>LN(I4)</f>
        <v>-1.45667515788169</v>
      </c>
      <c r="K4" s="8">
        <f>I4*J4</f>
        <v>-0.3394194542636948</v>
      </c>
      <c r="L4" s="3"/>
      <c r="N4" s="3">
        <v>1</v>
      </c>
      <c r="O4" s="3">
        <v>6</v>
      </c>
      <c r="P4" s="3">
        <v>10</v>
      </c>
      <c r="R4" s="7">
        <f>SUM(L4:Q4)</f>
        <v>17</v>
      </c>
      <c r="S4" s="8">
        <f>R4/R$25</f>
        <v>0.5151515151515151</v>
      </c>
      <c r="T4" s="8">
        <f>LN(S4)</f>
        <v>-0.6632942174102642</v>
      </c>
      <c r="U4" s="8">
        <f>S4*T4</f>
        <v>-0.34169702109013605</v>
      </c>
    </row>
    <row r="5" spans="1:21" ht="12.75">
      <c r="A5" s="14" t="s">
        <v>4</v>
      </c>
      <c r="B5" s="15">
        <v>2</v>
      </c>
      <c r="C5" s="4">
        <v>6</v>
      </c>
      <c r="D5" s="4">
        <v>10</v>
      </c>
      <c r="E5" s="4">
        <v>5</v>
      </c>
      <c r="F5" s="4">
        <v>2</v>
      </c>
      <c r="G5" s="4"/>
      <c r="H5" s="7">
        <f aca="true" t="shared" si="0" ref="H5:H23">SUM(B5:F5)</f>
        <v>25</v>
      </c>
      <c r="I5" s="8">
        <f aca="true" t="shared" si="1" ref="I5:I23">H5/H$25</f>
        <v>0.24271844660194175</v>
      </c>
      <c r="J5" s="8">
        <f aca="true" t="shared" si="2" ref="J5:J23">LN(I5)</f>
        <v>-1.415853163361435</v>
      </c>
      <c r="K5" s="8">
        <f aca="true" t="shared" si="3" ref="K5:K23">I5*J5</f>
        <v>-0.3436536804275328</v>
      </c>
      <c r="L5" s="3">
        <v>1</v>
      </c>
      <c r="M5" s="3">
        <v>2</v>
      </c>
      <c r="Q5" s="3">
        <v>2</v>
      </c>
      <c r="R5" s="7">
        <f aca="true" t="shared" si="4" ref="R5:R23">SUM(L5:Q5)</f>
        <v>5</v>
      </c>
      <c r="S5" s="8">
        <f>R5/R$25</f>
        <v>0.15151515151515152</v>
      </c>
      <c r="T5" s="8">
        <f>LN(S5)</f>
        <v>-1.8870696490323797</v>
      </c>
      <c r="U5" s="8">
        <f>S5*T5</f>
        <v>-0.28591964379278484</v>
      </c>
    </row>
    <row r="6" spans="1:21" ht="12.75">
      <c r="A6" s="14" t="s">
        <v>19</v>
      </c>
      <c r="B6" s="15"/>
      <c r="C6" s="4">
        <v>2</v>
      </c>
      <c r="D6" s="4"/>
      <c r="E6" s="4"/>
      <c r="F6" s="4"/>
      <c r="G6" s="4"/>
      <c r="H6" s="7">
        <f t="shared" si="0"/>
        <v>2</v>
      </c>
      <c r="I6" s="8">
        <f t="shared" si="1"/>
        <v>0.019417475728155338</v>
      </c>
      <c r="J6" s="8">
        <f t="shared" si="2"/>
        <v>-3.9415818076696905</v>
      </c>
      <c r="K6" s="8">
        <f t="shared" si="3"/>
        <v>-0.07653556908096486</v>
      </c>
      <c r="L6" s="3">
        <v>1</v>
      </c>
      <c r="R6" s="7">
        <f t="shared" si="4"/>
        <v>1</v>
      </c>
      <c r="S6" s="8">
        <f>R6/R$25</f>
        <v>0.030303030303030304</v>
      </c>
      <c r="T6" s="8">
        <f>LN(S6)</f>
        <v>-3.4965075614664802</v>
      </c>
      <c r="U6" s="8">
        <f>S6*T6</f>
        <v>-0.10595477458989334</v>
      </c>
    </row>
    <row r="7" spans="1:18" ht="12.75">
      <c r="A7" s="14" t="s">
        <v>2</v>
      </c>
      <c r="B7" s="15">
        <v>1</v>
      </c>
      <c r="C7" s="4"/>
      <c r="D7" s="4">
        <v>2</v>
      </c>
      <c r="E7" s="4">
        <v>1</v>
      </c>
      <c r="F7" s="4">
        <v>1</v>
      </c>
      <c r="G7" s="4"/>
      <c r="H7" s="7">
        <f t="shared" si="0"/>
        <v>5</v>
      </c>
      <c r="I7" s="8">
        <f t="shared" si="1"/>
        <v>0.04854368932038835</v>
      </c>
      <c r="J7" s="8">
        <f t="shared" si="2"/>
        <v>-3.0252910757955354</v>
      </c>
      <c r="K7" s="8">
        <f t="shared" si="3"/>
        <v>-0.1468587900871619</v>
      </c>
      <c r="L7" s="3"/>
      <c r="R7" s="7">
        <f t="shared" si="4"/>
        <v>0</v>
      </c>
    </row>
    <row r="8" spans="1:21" ht="12.75">
      <c r="A8" s="14" t="s">
        <v>5</v>
      </c>
      <c r="B8" s="15"/>
      <c r="C8" s="4"/>
      <c r="D8" s="4">
        <v>1</v>
      </c>
      <c r="E8" s="4">
        <v>1</v>
      </c>
      <c r="F8" s="4"/>
      <c r="G8" s="4"/>
      <c r="H8" s="7">
        <f t="shared" si="0"/>
        <v>2</v>
      </c>
      <c r="I8" s="8">
        <f t="shared" si="1"/>
        <v>0.019417475728155338</v>
      </c>
      <c r="J8" s="8">
        <f t="shared" si="2"/>
        <v>-3.9415818076696905</v>
      </c>
      <c r="K8" s="8">
        <f t="shared" si="3"/>
        <v>-0.07653556908096486</v>
      </c>
      <c r="L8" s="3"/>
      <c r="P8" s="3">
        <v>1</v>
      </c>
      <c r="R8" s="7">
        <f t="shared" si="4"/>
        <v>1</v>
      </c>
      <c r="S8" s="8">
        <f>R8/R$25</f>
        <v>0.030303030303030304</v>
      </c>
      <c r="T8" s="8">
        <f>LN(S8)</f>
        <v>-3.4965075614664802</v>
      </c>
      <c r="U8" s="8">
        <f>S8*T8</f>
        <v>-0.10595477458989334</v>
      </c>
    </row>
    <row r="9" spans="1:18" ht="12.75">
      <c r="A9" s="14" t="s">
        <v>11</v>
      </c>
      <c r="B9" s="15">
        <v>1</v>
      </c>
      <c r="C9" s="4">
        <v>1</v>
      </c>
      <c r="D9" s="4">
        <v>3</v>
      </c>
      <c r="E9" s="4">
        <v>2</v>
      </c>
      <c r="F9" s="4">
        <v>1</v>
      </c>
      <c r="G9" s="4"/>
      <c r="H9" s="7">
        <f t="shared" si="0"/>
        <v>8</v>
      </c>
      <c r="I9" s="8">
        <f t="shared" si="1"/>
        <v>0.07766990291262135</v>
      </c>
      <c r="J9" s="8">
        <f t="shared" si="2"/>
        <v>-2.5552874465498</v>
      </c>
      <c r="K9" s="8">
        <f t="shared" si="3"/>
        <v>-0.1984689278873631</v>
      </c>
      <c r="R9" s="7">
        <f t="shared" si="4"/>
        <v>0</v>
      </c>
    </row>
    <row r="10" spans="1:18" ht="12.75">
      <c r="A10" s="14" t="s">
        <v>12</v>
      </c>
      <c r="B10" s="15"/>
      <c r="C10" s="4"/>
      <c r="D10" s="4"/>
      <c r="E10" s="4"/>
      <c r="F10" s="4"/>
      <c r="G10" s="4"/>
      <c r="H10" s="7">
        <f t="shared" si="0"/>
        <v>0</v>
      </c>
      <c r="I10"/>
      <c r="J10"/>
      <c r="K10"/>
      <c r="R10" s="7">
        <f t="shared" si="4"/>
        <v>0</v>
      </c>
    </row>
    <row r="11" spans="1:21" ht="12.75">
      <c r="A11" s="20" t="s">
        <v>25</v>
      </c>
      <c r="C11" s="3">
        <v>7</v>
      </c>
      <c r="D11" s="3">
        <v>2</v>
      </c>
      <c r="G11" s="21"/>
      <c r="H11" s="7">
        <f t="shared" si="0"/>
        <v>9</v>
      </c>
      <c r="I11" s="8">
        <f t="shared" si="1"/>
        <v>0.08737864077669903</v>
      </c>
      <c r="J11" s="8">
        <f t="shared" si="2"/>
        <v>-2.4375044108934163</v>
      </c>
      <c r="K11" s="8">
        <f t="shared" si="3"/>
        <v>-0.2129858223110752</v>
      </c>
      <c r="M11" s="3">
        <v>1</v>
      </c>
      <c r="N11" s="3">
        <v>1</v>
      </c>
      <c r="Q11" s="21"/>
      <c r="R11" s="7">
        <f t="shared" si="4"/>
        <v>2</v>
      </c>
      <c r="S11" s="8">
        <f>R11/R$25</f>
        <v>0.06060606060606061</v>
      </c>
      <c r="T11" s="8">
        <f>LN(S11)</f>
        <v>-2.803360380906535</v>
      </c>
      <c r="U11" s="8">
        <f>S11*T11</f>
        <v>-0.1699006291458506</v>
      </c>
    </row>
    <row r="12" spans="1:18" ht="12.75">
      <c r="A12" s="14" t="s">
        <v>7</v>
      </c>
      <c r="B12" s="15"/>
      <c r="C12" s="4">
        <v>2</v>
      </c>
      <c r="D12" s="4"/>
      <c r="E12" s="4">
        <v>1</v>
      </c>
      <c r="F12" s="4"/>
      <c r="G12" s="4"/>
      <c r="H12" s="7">
        <f t="shared" si="0"/>
        <v>3</v>
      </c>
      <c r="I12" s="8">
        <f t="shared" si="1"/>
        <v>0.02912621359223301</v>
      </c>
      <c r="J12" s="8">
        <f t="shared" si="2"/>
        <v>-3.536116699561526</v>
      </c>
      <c r="K12" s="8">
        <f t="shared" si="3"/>
        <v>-0.10299369027849105</v>
      </c>
      <c r="R12" s="7">
        <f t="shared" si="4"/>
        <v>0</v>
      </c>
    </row>
    <row r="13" spans="1:18" ht="12.75">
      <c r="A13" s="14" t="s">
        <v>16</v>
      </c>
      <c r="B13" s="15"/>
      <c r="C13" s="4"/>
      <c r="D13" s="4"/>
      <c r="E13" s="4"/>
      <c r="F13" s="4"/>
      <c r="G13" s="4"/>
      <c r="H13" s="7">
        <f t="shared" si="0"/>
        <v>0</v>
      </c>
      <c r="I13"/>
      <c r="J13"/>
      <c r="K13"/>
      <c r="R13" s="7">
        <f t="shared" si="4"/>
        <v>0</v>
      </c>
    </row>
    <row r="14" spans="1:21" ht="12.75">
      <c r="A14" s="14" t="s">
        <v>3</v>
      </c>
      <c r="B14" s="15"/>
      <c r="C14" s="4"/>
      <c r="D14" s="4">
        <v>1</v>
      </c>
      <c r="E14" s="4"/>
      <c r="F14" s="4"/>
      <c r="G14" s="4"/>
      <c r="H14" s="7">
        <f t="shared" si="0"/>
        <v>1</v>
      </c>
      <c r="I14" s="8">
        <f t="shared" si="1"/>
        <v>0.009708737864077669</v>
      </c>
      <c r="J14" s="8">
        <f t="shared" si="2"/>
        <v>-4.634728988229636</v>
      </c>
      <c r="K14" s="8">
        <f t="shared" si="3"/>
        <v>-0.04499736881776345</v>
      </c>
      <c r="P14" s="3">
        <v>1</v>
      </c>
      <c r="R14" s="7">
        <f t="shared" si="4"/>
        <v>1</v>
      </c>
      <c r="S14" s="8">
        <f>R14/R$25</f>
        <v>0.030303030303030304</v>
      </c>
      <c r="T14" s="8">
        <f>LN(S14)</f>
        <v>-3.4965075614664802</v>
      </c>
      <c r="U14" s="8">
        <f>S14*T14</f>
        <v>-0.10595477458989334</v>
      </c>
    </row>
    <row r="15" spans="1:18" ht="12.75">
      <c r="A15" s="14" t="s">
        <v>10</v>
      </c>
      <c r="B15" s="15"/>
      <c r="C15" s="4">
        <v>1</v>
      </c>
      <c r="D15" s="4"/>
      <c r="E15" s="4"/>
      <c r="F15" s="4"/>
      <c r="G15" s="4"/>
      <c r="H15" s="7">
        <f t="shared" si="0"/>
        <v>1</v>
      </c>
      <c r="I15" s="8">
        <f t="shared" si="1"/>
        <v>0.009708737864077669</v>
      </c>
      <c r="J15" s="8">
        <f t="shared" si="2"/>
        <v>-4.634728988229636</v>
      </c>
      <c r="K15" s="8">
        <f t="shared" si="3"/>
        <v>-0.04499736881776345</v>
      </c>
      <c r="R15" s="7">
        <f t="shared" si="4"/>
        <v>0</v>
      </c>
    </row>
    <row r="16" spans="1:18" ht="12.75">
      <c r="A16" s="20" t="s">
        <v>26</v>
      </c>
      <c r="D16" s="3">
        <v>1</v>
      </c>
      <c r="G16" s="21"/>
      <c r="H16" s="7">
        <f t="shared" si="0"/>
        <v>1</v>
      </c>
      <c r="I16" s="8">
        <f t="shared" si="1"/>
        <v>0.009708737864077669</v>
      </c>
      <c r="J16" s="8">
        <f t="shared" si="2"/>
        <v>-4.634728988229636</v>
      </c>
      <c r="K16" s="8">
        <f t="shared" si="3"/>
        <v>-0.04499736881776345</v>
      </c>
      <c r="Q16" s="21"/>
      <c r="R16" s="7">
        <f t="shared" si="4"/>
        <v>0</v>
      </c>
    </row>
    <row r="17" spans="1:18" ht="12.75">
      <c r="A17" s="14" t="s">
        <v>13</v>
      </c>
      <c r="B17" s="15"/>
      <c r="C17" s="4"/>
      <c r="D17" s="4"/>
      <c r="E17" s="4"/>
      <c r="F17" s="4"/>
      <c r="G17" s="4"/>
      <c r="H17" s="7">
        <f t="shared" si="0"/>
        <v>0</v>
      </c>
      <c r="I17"/>
      <c r="J17"/>
      <c r="K17"/>
      <c r="R17" s="7">
        <f t="shared" si="4"/>
        <v>0</v>
      </c>
    </row>
    <row r="18" spans="1:18" ht="12.75">
      <c r="A18" s="14" t="s">
        <v>18</v>
      </c>
      <c r="B18" s="15"/>
      <c r="C18" s="4"/>
      <c r="D18" s="4"/>
      <c r="E18" s="4"/>
      <c r="F18" s="4"/>
      <c r="G18" s="4"/>
      <c r="H18" s="7">
        <f t="shared" si="0"/>
        <v>0</v>
      </c>
      <c r="I18"/>
      <c r="J18"/>
      <c r="K18"/>
      <c r="R18" s="7">
        <f t="shared" si="4"/>
        <v>0</v>
      </c>
    </row>
    <row r="19" spans="1:18" ht="12.75">
      <c r="A19" s="14" t="s">
        <v>15</v>
      </c>
      <c r="B19" s="15"/>
      <c r="C19" s="4"/>
      <c r="D19" s="4"/>
      <c r="E19" s="4"/>
      <c r="F19" s="4"/>
      <c r="G19" s="4"/>
      <c r="H19" s="7">
        <f t="shared" si="0"/>
        <v>0</v>
      </c>
      <c r="I19"/>
      <c r="J19"/>
      <c r="K19"/>
      <c r="R19" s="7">
        <f t="shared" si="4"/>
        <v>0</v>
      </c>
    </row>
    <row r="20" spans="1:18" ht="12.75">
      <c r="A20" s="14" t="s">
        <v>17</v>
      </c>
      <c r="B20" s="15">
        <v>1</v>
      </c>
      <c r="C20" s="4"/>
      <c r="D20" s="4"/>
      <c r="E20" s="4"/>
      <c r="F20" s="4"/>
      <c r="G20" s="4"/>
      <c r="H20" s="7">
        <f t="shared" si="0"/>
        <v>1</v>
      </c>
      <c r="I20" s="8">
        <f t="shared" si="1"/>
        <v>0.009708737864077669</v>
      </c>
      <c r="J20" s="8">
        <f t="shared" si="2"/>
        <v>-4.634728988229636</v>
      </c>
      <c r="K20" s="8">
        <f t="shared" si="3"/>
        <v>-0.04499736881776345</v>
      </c>
      <c r="R20" s="7">
        <f t="shared" si="4"/>
        <v>0</v>
      </c>
    </row>
    <row r="21" spans="1:21" ht="12.75">
      <c r="A21" s="14" t="s">
        <v>8</v>
      </c>
      <c r="B21" s="15"/>
      <c r="C21" s="4"/>
      <c r="D21" s="4"/>
      <c r="E21" s="4"/>
      <c r="F21" s="4">
        <v>2</v>
      </c>
      <c r="G21" s="4"/>
      <c r="H21" s="7">
        <f t="shared" si="0"/>
        <v>2</v>
      </c>
      <c r="I21" s="8">
        <f t="shared" si="1"/>
        <v>0.019417475728155338</v>
      </c>
      <c r="J21" s="8">
        <f t="shared" si="2"/>
        <v>-3.9415818076696905</v>
      </c>
      <c r="K21" s="8">
        <f t="shared" si="3"/>
        <v>-0.07653556908096486</v>
      </c>
      <c r="P21" s="3">
        <v>1</v>
      </c>
      <c r="R21" s="7">
        <f t="shared" si="4"/>
        <v>1</v>
      </c>
      <c r="S21" s="8">
        <f>R21/R$25</f>
        <v>0.030303030303030304</v>
      </c>
      <c r="T21" s="8">
        <f>LN(S21)</f>
        <v>-3.4965075614664802</v>
      </c>
      <c r="U21" s="8">
        <f>S21*T21</f>
        <v>-0.10595477458989334</v>
      </c>
    </row>
    <row r="22" spans="1:21" ht="12.75">
      <c r="A22" s="14" t="s">
        <v>6</v>
      </c>
      <c r="B22" s="15"/>
      <c r="C22" s="4">
        <v>7</v>
      </c>
      <c r="D22" s="4">
        <v>1</v>
      </c>
      <c r="E22" s="4"/>
      <c r="F22" s="4"/>
      <c r="G22" s="4"/>
      <c r="H22" s="7">
        <f t="shared" si="0"/>
        <v>8</v>
      </c>
      <c r="I22" s="8">
        <f t="shared" si="1"/>
        <v>0.07766990291262135</v>
      </c>
      <c r="J22" s="8">
        <f t="shared" si="2"/>
        <v>-2.5552874465498</v>
      </c>
      <c r="K22" s="8">
        <f t="shared" si="3"/>
        <v>-0.1984689278873631</v>
      </c>
      <c r="N22" s="3">
        <v>1</v>
      </c>
      <c r="R22" s="7">
        <f t="shared" si="4"/>
        <v>1</v>
      </c>
      <c r="S22" s="8">
        <f>R22/R$25</f>
        <v>0.030303030303030304</v>
      </c>
      <c r="T22" s="8">
        <f>LN(S22)</f>
        <v>-3.4965075614664802</v>
      </c>
      <c r="U22" s="8">
        <f>S22*T22</f>
        <v>-0.10595477458989334</v>
      </c>
    </row>
    <row r="23" spans="1:21" s="14" customFormat="1" ht="12.75">
      <c r="A23" s="1" t="s">
        <v>14</v>
      </c>
      <c r="B23" s="11">
        <v>1</v>
      </c>
      <c r="C23" s="5"/>
      <c r="D23" s="5">
        <v>1</v>
      </c>
      <c r="E23" s="5"/>
      <c r="F23" s="5">
        <v>9</v>
      </c>
      <c r="G23" s="5"/>
      <c r="H23" s="13">
        <f t="shared" si="0"/>
        <v>11</v>
      </c>
      <c r="I23" s="8">
        <f t="shared" si="1"/>
        <v>0.10679611650485436</v>
      </c>
      <c r="J23" s="8">
        <f t="shared" si="2"/>
        <v>-2.236833715431265</v>
      </c>
      <c r="K23" s="8">
        <f t="shared" si="3"/>
        <v>-0.23888515407518365</v>
      </c>
      <c r="L23" s="6">
        <v>2</v>
      </c>
      <c r="M23" s="5">
        <v>1</v>
      </c>
      <c r="N23" s="5"/>
      <c r="O23" s="5"/>
      <c r="P23" s="5">
        <v>1</v>
      </c>
      <c r="Q23" s="5"/>
      <c r="R23" s="13">
        <f t="shared" si="4"/>
        <v>4</v>
      </c>
      <c r="S23" s="8">
        <f>R23/R$25</f>
        <v>0.12121212121212122</v>
      </c>
      <c r="T23" s="8">
        <f>LN(S23)</f>
        <v>-2.1102132003465894</v>
      </c>
      <c r="U23" s="8">
        <f>S23*T23</f>
        <v>-0.25578341822382905</v>
      </c>
    </row>
    <row r="24" spans="2:18" ht="12.75">
      <c r="B24" s="9"/>
      <c r="H24" s="7"/>
      <c r="R24" s="7"/>
    </row>
    <row r="25" spans="1:18" ht="12.75">
      <c r="A25" s="1" t="s">
        <v>1</v>
      </c>
      <c r="B25" s="17">
        <f>SUM(B4:B23)</f>
        <v>10</v>
      </c>
      <c r="C25" s="17">
        <f>SUM(C4:C23)</f>
        <v>29</v>
      </c>
      <c r="D25" s="17">
        <f>SUM(D4:D23)</f>
        <v>34</v>
      </c>
      <c r="E25" s="17">
        <f>SUM(E4:E23)</f>
        <v>10</v>
      </c>
      <c r="F25" s="17">
        <f>SUM(F4:F23)</f>
        <v>20</v>
      </c>
      <c r="G25" s="1"/>
      <c r="H25" s="16">
        <f>SUM(H4:H23)</f>
        <v>103</v>
      </c>
      <c r="I25" s="17"/>
      <c r="J25" s="17"/>
      <c r="K25" s="17"/>
      <c r="L25" s="17">
        <f aca="true" t="shared" si="5" ref="L25:R25">SUM(L4:L23)</f>
        <v>4</v>
      </c>
      <c r="M25" s="17">
        <f t="shared" si="5"/>
        <v>4</v>
      </c>
      <c r="N25" s="17">
        <f t="shared" si="5"/>
        <v>3</v>
      </c>
      <c r="O25" s="17">
        <f t="shared" si="5"/>
        <v>6</v>
      </c>
      <c r="P25" s="17">
        <f t="shared" si="5"/>
        <v>14</v>
      </c>
      <c r="Q25" s="17">
        <f t="shared" si="5"/>
        <v>2</v>
      </c>
      <c r="R25" s="16">
        <f t="shared" si="5"/>
        <v>33</v>
      </c>
    </row>
    <row r="26" spans="2:18" ht="12.75">
      <c r="B26" s="14"/>
      <c r="C26"/>
      <c r="D26"/>
      <c r="E26"/>
      <c r="F26"/>
      <c r="G26"/>
      <c r="H26" s="14"/>
      <c r="I26" s="14"/>
      <c r="J26" s="14"/>
      <c r="K26" s="14"/>
      <c r="L26" s="2"/>
      <c r="M26"/>
      <c r="N26"/>
      <c r="O26"/>
      <c r="P26"/>
      <c r="Q26"/>
      <c r="R26" s="14"/>
    </row>
    <row r="27" spans="10:21" ht="12.75">
      <c r="J27" s="8" t="s">
        <v>34</v>
      </c>
      <c r="K27" s="8">
        <f>-SUM(K4:K23)</f>
        <v>2.1913306297318136</v>
      </c>
      <c r="T27" s="8" t="s">
        <v>34</v>
      </c>
      <c r="U27" s="8">
        <f>-SUM(U4:U23)</f>
        <v>1.5830745852020676</v>
      </c>
    </row>
    <row r="28" spans="20:21" ht="12.75">
      <c r="T28" s="8"/>
      <c r="U28" s="8"/>
    </row>
    <row r="29" spans="10:21" ht="12.75">
      <c r="J29" s="8" t="s">
        <v>35</v>
      </c>
      <c r="K29" s="8">
        <f>EXP(K27)</f>
        <v>8.947110488673594</v>
      </c>
      <c r="T29" s="8" t="s">
        <v>35</v>
      </c>
      <c r="U29" s="8">
        <f>EXP(U27)</f>
        <v>4.869905757195753</v>
      </c>
    </row>
    <row r="30" spans="20:21" ht="12.75">
      <c r="T30" s="8"/>
      <c r="U30" s="8"/>
    </row>
    <row r="31" spans="10:21" ht="12.75">
      <c r="J31" s="8" t="s">
        <v>36</v>
      </c>
      <c r="K31" s="8">
        <f>LN(15)</f>
        <v>2.70805020110221</v>
      </c>
      <c r="T31" s="8" t="s">
        <v>36</v>
      </c>
      <c r="U31" s="8">
        <f>LN(9)</f>
        <v>2.1972245773362196</v>
      </c>
    </row>
    <row r="32" spans="5:21" ht="12.75">
      <c r="E32" s="3" t="s">
        <v>42</v>
      </c>
      <c r="G32" s="3" t="s">
        <v>42</v>
      </c>
      <c r="T32" s="8"/>
      <c r="U32" s="8"/>
    </row>
    <row r="33" spans="5:21" ht="12.75">
      <c r="E33" s="3" t="s">
        <v>20</v>
      </c>
      <c r="G33" s="3" t="s">
        <v>21</v>
      </c>
      <c r="I33" s="8" t="s">
        <v>43</v>
      </c>
      <c r="J33" s="8" t="s">
        <v>37</v>
      </c>
      <c r="K33" s="8">
        <f>K27/K31</f>
        <v>0.8091912878276462</v>
      </c>
      <c r="T33" s="8" t="s">
        <v>37</v>
      </c>
      <c r="U33" s="8">
        <f>U27/U31</f>
        <v>0.7204882930634656</v>
      </c>
    </row>
    <row r="34" spans="4:9" ht="12.75">
      <c r="D34" s="3" t="s">
        <v>20</v>
      </c>
      <c r="E34" s="23">
        <v>0</v>
      </c>
      <c r="F34" s="3" t="s">
        <v>21</v>
      </c>
      <c r="G34" s="23">
        <v>0</v>
      </c>
      <c r="H34" s="8" t="s">
        <v>38</v>
      </c>
      <c r="I34" s="8">
        <v>0</v>
      </c>
    </row>
    <row r="35" spans="4:9" ht="12.75">
      <c r="D35" s="3">
        <v>0.24271844660194175</v>
      </c>
      <c r="E35" s="23">
        <f>D35</f>
        <v>0.24271844660194175</v>
      </c>
      <c r="F35" s="3">
        <v>0.5151515151515151</v>
      </c>
      <c r="G35" s="23">
        <f>F35</f>
        <v>0.5151515151515151</v>
      </c>
      <c r="H35" s="8">
        <f>ABS(E35-G35)</f>
        <v>0.2724330685495734</v>
      </c>
      <c r="I35" s="8">
        <v>1</v>
      </c>
    </row>
    <row r="36" spans="4:9" ht="12.75">
      <c r="D36" s="3">
        <v>0.23300970873786409</v>
      </c>
      <c r="E36" s="23">
        <f>E35+D36</f>
        <v>0.47572815533980584</v>
      </c>
      <c r="F36" s="3">
        <v>0.15151515151515152</v>
      </c>
      <c r="G36" s="23">
        <f>G35+F36</f>
        <v>0.6666666666666666</v>
      </c>
      <c r="H36" s="8">
        <f aca="true" t="shared" si="6" ref="H36:H49">ABS(E36-G36)</f>
        <v>0.1909385113268608</v>
      </c>
      <c r="I36" s="8">
        <v>2</v>
      </c>
    </row>
    <row r="37" spans="4:9" ht="12.75">
      <c r="D37" s="3">
        <v>0.10679611650485436</v>
      </c>
      <c r="E37" s="23">
        <f aca="true" t="shared" si="7" ref="E37:G49">E36+D37</f>
        <v>0.5825242718446602</v>
      </c>
      <c r="F37" s="3">
        <v>0.12121212121212122</v>
      </c>
      <c r="G37" s="23">
        <f t="shared" si="7"/>
        <v>0.7878787878787878</v>
      </c>
      <c r="H37" s="8">
        <f t="shared" si="6"/>
        <v>0.2053545160341277</v>
      </c>
      <c r="I37" s="8">
        <v>3</v>
      </c>
    </row>
    <row r="38" spans="4:9" ht="12.75">
      <c r="D38" s="3">
        <v>0.08737864077669903</v>
      </c>
      <c r="E38" s="23">
        <f t="shared" si="7"/>
        <v>0.6699029126213591</v>
      </c>
      <c r="F38" s="3">
        <v>0.06060606060606061</v>
      </c>
      <c r="G38" s="23">
        <f t="shared" si="7"/>
        <v>0.8484848484848484</v>
      </c>
      <c r="H38" s="8">
        <f t="shared" si="6"/>
        <v>0.17858193586348925</v>
      </c>
      <c r="I38" s="8">
        <v>4</v>
      </c>
    </row>
    <row r="39" spans="4:9" ht="12.75">
      <c r="D39" s="3">
        <v>0.07766990291262135</v>
      </c>
      <c r="E39" s="23">
        <f t="shared" si="7"/>
        <v>0.7475728155339805</v>
      </c>
      <c r="F39" s="3">
        <v>0.030303030303030304</v>
      </c>
      <c r="G39" s="23">
        <f t="shared" si="7"/>
        <v>0.8787878787878787</v>
      </c>
      <c r="H39" s="8">
        <f t="shared" si="6"/>
        <v>0.1312150632538982</v>
      </c>
      <c r="I39" s="8">
        <v>5</v>
      </c>
    </row>
    <row r="40" spans="4:9" ht="12.75">
      <c r="D40" s="3">
        <v>0.07766990291262135</v>
      </c>
      <c r="E40" s="23">
        <f t="shared" si="7"/>
        <v>0.8252427184466018</v>
      </c>
      <c r="F40" s="3">
        <v>0.030303030303030304</v>
      </c>
      <c r="G40" s="23">
        <f t="shared" si="7"/>
        <v>0.909090909090909</v>
      </c>
      <c r="H40" s="8">
        <f t="shared" si="6"/>
        <v>0.08384819064430715</v>
      </c>
      <c r="I40" s="8">
        <v>6</v>
      </c>
    </row>
    <row r="41" spans="4:9" ht="12.75">
      <c r="D41" s="3">
        <v>0.04854368932038835</v>
      </c>
      <c r="E41" s="23">
        <f t="shared" si="7"/>
        <v>0.8737864077669901</v>
      </c>
      <c r="F41" s="3">
        <v>0.030303030303030304</v>
      </c>
      <c r="G41" s="23">
        <f t="shared" si="7"/>
        <v>0.9393939393939392</v>
      </c>
      <c r="H41" s="8">
        <f t="shared" si="6"/>
        <v>0.0656075316269491</v>
      </c>
      <c r="I41" s="8">
        <v>7</v>
      </c>
    </row>
    <row r="42" spans="4:9" ht="12.75">
      <c r="D42" s="3">
        <v>0.02912621359223301</v>
      </c>
      <c r="E42" s="23">
        <f t="shared" si="7"/>
        <v>0.9029126213592231</v>
      </c>
      <c r="F42" s="3">
        <v>0.030303030303030304</v>
      </c>
      <c r="G42" s="23">
        <f t="shared" si="7"/>
        <v>0.9696969696969695</v>
      </c>
      <c r="H42" s="8">
        <f t="shared" si="6"/>
        <v>0.06678434833774638</v>
      </c>
      <c r="I42" s="8">
        <v>8</v>
      </c>
    </row>
    <row r="43" spans="4:9" ht="12.75">
      <c r="D43" s="3">
        <v>0.019417475728155338</v>
      </c>
      <c r="E43" s="23">
        <f t="shared" si="7"/>
        <v>0.9223300970873785</v>
      </c>
      <c r="F43" s="3">
        <v>0.030303030303030304</v>
      </c>
      <c r="G43" s="23">
        <f t="shared" si="7"/>
        <v>0.9999999999999998</v>
      </c>
      <c r="H43" s="8">
        <f t="shared" si="6"/>
        <v>0.07766990291262132</v>
      </c>
      <c r="I43" s="8">
        <v>9</v>
      </c>
    </row>
    <row r="44" spans="4:9" ht="12.75">
      <c r="D44" s="3">
        <v>0.019417475728155338</v>
      </c>
      <c r="E44" s="23">
        <f t="shared" si="7"/>
        <v>0.9417475728155338</v>
      </c>
      <c r="G44" s="23">
        <f t="shared" si="7"/>
        <v>0.9999999999999998</v>
      </c>
      <c r="H44" s="8">
        <f t="shared" si="6"/>
        <v>0.058252427184465994</v>
      </c>
      <c r="I44" s="8">
        <v>10</v>
      </c>
    </row>
    <row r="45" spans="4:9" ht="12.75">
      <c r="D45" s="3">
        <v>0.019417475728155338</v>
      </c>
      <c r="E45" s="23">
        <f t="shared" si="7"/>
        <v>0.9611650485436891</v>
      </c>
      <c r="G45" s="23">
        <f t="shared" si="7"/>
        <v>0.9999999999999998</v>
      </c>
      <c r="H45" s="8">
        <f t="shared" si="6"/>
        <v>0.03883495145631066</v>
      </c>
      <c r="I45" s="8">
        <v>11</v>
      </c>
    </row>
    <row r="46" spans="4:9" ht="12.75">
      <c r="D46" s="3">
        <v>0.009708737864077669</v>
      </c>
      <c r="E46" s="23">
        <f t="shared" si="7"/>
        <v>0.9708737864077668</v>
      </c>
      <c r="G46" s="23">
        <f t="shared" si="7"/>
        <v>0.9999999999999998</v>
      </c>
      <c r="H46" s="8">
        <f t="shared" si="6"/>
        <v>0.029126213592232997</v>
      </c>
      <c r="I46" s="8">
        <v>12</v>
      </c>
    </row>
    <row r="47" spans="4:9" ht="12.75">
      <c r="D47" s="3">
        <v>0.009708737864077669</v>
      </c>
      <c r="E47" s="23">
        <f t="shared" si="7"/>
        <v>0.9805825242718444</v>
      </c>
      <c r="G47" s="23">
        <f t="shared" si="7"/>
        <v>0.9999999999999998</v>
      </c>
      <c r="H47" s="8">
        <f t="shared" si="6"/>
        <v>0.01941747572815533</v>
      </c>
      <c r="I47" s="8">
        <v>13</v>
      </c>
    </row>
    <row r="48" spans="4:9" ht="12.75">
      <c r="D48" s="3">
        <v>0.009708737864077669</v>
      </c>
      <c r="E48" s="23">
        <f t="shared" si="7"/>
        <v>0.9902912621359221</v>
      </c>
      <c r="G48" s="23">
        <f t="shared" si="7"/>
        <v>0.9999999999999998</v>
      </c>
      <c r="H48" s="8">
        <f t="shared" si="6"/>
        <v>0.009708737864077666</v>
      </c>
      <c r="I48" s="8">
        <v>14</v>
      </c>
    </row>
    <row r="49" spans="4:9" ht="12.75">
      <c r="D49" s="3">
        <v>0.009708737864077669</v>
      </c>
      <c r="E49" s="23">
        <f t="shared" si="7"/>
        <v>0.9999999999999998</v>
      </c>
      <c r="G49" s="23">
        <f t="shared" si="7"/>
        <v>0.9999999999999998</v>
      </c>
      <c r="H49" s="8">
        <f t="shared" si="6"/>
        <v>0</v>
      </c>
      <c r="I49" s="8">
        <v>15</v>
      </c>
    </row>
    <row r="51" spans="7:10" ht="12.75">
      <c r="G51" s="3" t="s">
        <v>39</v>
      </c>
      <c r="H51" s="8">
        <f>MAX(H35:H49)</f>
        <v>0.2724330685495734</v>
      </c>
      <c r="I51" s="8" t="s">
        <v>40</v>
      </c>
      <c r="J51" s="8">
        <v>1.3581</v>
      </c>
    </row>
    <row r="52" spans="9:10" ht="12.75">
      <c r="I52" s="8" t="s">
        <v>41</v>
      </c>
      <c r="J52" s="8">
        <f>J51*SQRT((H25+R25)/(H25*R25))</f>
        <v>0.27165995293100964</v>
      </c>
    </row>
    <row r="53" ht="12.75">
      <c r="K53" s="8" t="s">
        <v>44</v>
      </c>
    </row>
    <row r="54" ht="12.75">
      <c r="K54" s="8" t="s">
        <v>45</v>
      </c>
    </row>
    <row r="55" ht="12.75">
      <c r="L55" s="8" t="s">
        <v>46</v>
      </c>
    </row>
  </sheetData>
  <printOptions gridLines="1"/>
  <pageMargins left="0.5" right="0.5" top="1.25" bottom="0.5" header="0.5" footer="0.5"/>
  <pageSetup fitToHeight="1" fitToWidth="1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bruce w grant</cp:lastModifiedBy>
  <cp:lastPrinted>2004-10-13T16:08:53Z</cp:lastPrinted>
  <dcterms:created xsi:type="dcterms:W3CDTF">2002-10-07T13:29:12Z</dcterms:created>
  <dcterms:modified xsi:type="dcterms:W3CDTF">2005-04-11T01:40:49Z</dcterms:modified>
  <cp:category/>
  <cp:version/>
  <cp:contentType/>
  <cp:contentStatus/>
</cp:coreProperties>
</file>